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N:\Hanka\Akce\_20062_Královo Pole\_Soutěž 042023\_Dotazy\ZD č.4 (25-94)_20230606\Opravované soupisy prací_ZD č.4\"/>
    </mc:Choice>
  </mc:AlternateContent>
  <bookViews>
    <workbookView xWindow="0" yWindow="0" windowWidth="28800" windowHeight="13830"/>
  </bookViews>
  <sheets>
    <sheet name="D.2.1.4_SO 02-19-2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7" i="1" l="1"/>
  <c r="G126" i="1"/>
  <c r="G122" i="1"/>
  <c r="I118" i="1" l="1"/>
  <c r="O118" i="1" s="1"/>
  <c r="I114" i="1"/>
  <c r="O114" i="1" s="1"/>
  <c r="I110" i="1"/>
  <c r="O110" i="1" s="1"/>
  <c r="O105" i="1"/>
  <c r="I105" i="1"/>
  <c r="I101" i="1"/>
  <c r="Q96" i="1" s="1"/>
  <c r="I96" i="1" s="1"/>
  <c r="O97" i="1"/>
  <c r="I97" i="1"/>
  <c r="I92" i="1"/>
  <c r="O92" i="1" s="1"/>
  <c r="R91" i="1" s="1"/>
  <c r="O91" i="1" s="1"/>
  <c r="O87" i="1"/>
  <c r="I87" i="1"/>
  <c r="I83" i="1"/>
  <c r="O83" i="1" s="1"/>
  <c r="I78" i="1"/>
  <c r="O78" i="1" s="1"/>
  <c r="I74" i="1"/>
  <c r="O74" i="1" s="1"/>
  <c r="O69" i="1"/>
  <c r="I69" i="1"/>
  <c r="I65" i="1"/>
  <c r="O65" i="1" s="1"/>
  <c r="O61" i="1"/>
  <c r="I61" i="1"/>
  <c r="I57" i="1"/>
  <c r="O57" i="1" s="1"/>
  <c r="I53" i="1"/>
  <c r="I48" i="1"/>
  <c r="O48" i="1" s="1"/>
  <c r="R47" i="1" s="1"/>
  <c r="O47" i="1" s="1"/>
  <c r="I43" i="1"/>
  <c r="O43" i="1" s="1"/>
  <c r="I39" i="1"/>
  <c r="O39" i="1" s="1"/>
  <c r="I35" i="1"/>
  <c r="O35" i="1" s="1"/>
  <c r="I31" i="1"/>
  <c r="O31" i="1" s="1"/>
  <c r="I27" i="1"/>
  <c r="O27" i="1" s="1"/>
  <c r="I23" i="1"/>
  <c r="O23" i="1" s="1"/>
  <c r="O19" i="1"/>
  <c r="I19" i="1"/>
  <c r="I14" i="1"/>
  <c r="O14" i="1" s="1"/>
  <c r="O10" i="1"/>
  <c r="I10" i="1"/>
  <c r="Q9" i="1" s="1"/>
  <c r="I9" i="1" s="1"/>
  <c r="Q52" i="1" l="1"/>
  <c r="I52" i="1" s="1"/>
  <c r="Q18" i="1"/>
  <c r="I18" i="1" s="1"/>
  <c r="R73" i="1"/>
  <c r="O73" i="1" s="1"/>
  <c r="R109" i="1"/>
  <c r="O109" i="1" s="1"/>
  <c r="O53" i="1"/>
  <c r="R52" i="1" s="1"/>
  <c r="O52" i="1" s="1"/>
  <c r="R82" i="1"/>
  <c r="O82" i="1" s="1"/>
  <c r="R9" i="1"/>
  <c r="O9" i="1" s="1"/>
  <c r="R18" i="1"/>
  <c r="O18" i="1" s="1"/>
  <c r="Q73" i="1"/>
  <c r="I73" i="1" s="1"/>
  <c r="Q82" i="1"/>
  <c r="I82" i="1" s="1"/>
  <c r="Q91" i="1"/>
  <c r="I91" i="1" s="1"/>
  <c r="Q109" i="1"/>
  <c r="I109" i="1" s="1"/>
  <c r="O101" i="1"/>
  <c r="R96" i="1" s="1"/>
  <c r="O96" i="1" s="1"/>
  <c r="Q47" i="1"/>
  <c r="I47" i="1" s="1"/>
  <c r="I3" i="1" l="1"/>
  <c r="O2" i="1"/>
</calcChain>
</file>

<file path=xl/sharedStrings.xml><?xml version="1.0" encoding="utf-8"?>
<sst xmlns="http://schemas.openxmlformats.org/spreadsheetml/2006/main" count="424" uniqueCount="189">
  <si>
    <t>ASPE10</t>
  </si>
  <si>
    <t>Firma: SUDOP BRNO, spol. s r.o.</t>
  </si>
  <si>
    <t>3</t>
  </si>
  <si>
    <t>Soupis prací objektu</t>
  </si>
  <si>
    <t>S</t>
  </si>
  <si>
    <t xml:space="preserve">Stavba: </t>
  </si>
  <si>
    <t>20062</t>
  </si>
  <si>
    <t>Rekonstrukce žst. Brno - Královo Pole PDPS 04/2023</t>
  </si>
  <si>
    <t>SO 02-19-22</t>
  </si>
  <si>
    <t>0,00</t>
  </si>
  <si>
    <t>2</t>
  </si>
  <si>
    <t>O</t>
  </si>
  <si>
    <t>Objekt:</t>
  </si>
  <si>
    <t>D.2.1.4</t>
  </si>
  <si>
    <t>Mosty, propustky, zdi</t>
  </si>
  <si>
    <t>15,00</t>
  </si>
  <si>
    <t>O1</t>
  </si>
  <si>
    <t>Rozpočet:</t>
  </si>
  <si>
    <t>T.ú. Brno-Maloměřice - Brno-Královo Pole, propustek v ev.km 5,686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</si>
  <si>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</si>
  <si>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</si>
  <si>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</si>
  <si>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</si>
  <si>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</si>
  <si>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</si>
  <si>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</si>
  <si>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</si>
  <si>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</si>
  <si>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</si>
  <si>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</si>
  <si>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</si>
  <si>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</si>
  <si>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</si>
  <si>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</si>
  <si>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</si>
  <si>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</si>
  <si>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</si>
  <si>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</si>
  <si>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</si>
  <si>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</si>
  <si>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11511</t>
  </si>
  <si>
    <t/>
  </si>
  <si>
    <t>ČERPÁNÍ VODY DO 500 L/MIN</t>
  </si>
  <si>
    <t>HOD</t>
  </si>
  <si>
    <t>PP</t>
  </si>
  <si>
    <t>VV</t>
  </si>
  <si>
    <t>24*28=672,000 [A]</t>
  </si>
  <si>
    <t>TS</t>
  </si>
  <si>
    <t>Položka čerpání vody na povrchu zahrnuje i potrubí, pohotovost záložní čerpací soupravy a zřízení čerpací jímky. Součástí položky je také následná demontáž a likvidace těchto zařízení</t>
  </si>
  <si>
    <t>13173</t>
  </si>
  <si>
    <t>HLOUBENÍ JAM ZAPAŽ I NEPAŽ TŘ. I</t>
  </si>
  <si>
    <t>M3</t>
  </si>
  <si>
    <t>5*3,6+2*2=22,000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</si>
  <si>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</si>
  <si>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Základy</t>
  </si>
  <si>
    <t>22694</t>
  </si>
  <si>
    <t>ZÁPOROVÉ PAŽENÍ Z KOVU DOČASNÉ</t>
  </si>
  <si>
    <t>T</t>
  </si>
  <si>
    <t>0,045*5=0,225 [A]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</si>
  <si>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</si>
  <si>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</si>
  <si>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</si>
  <si>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m2</t>
  </si>
  <si>
    <t>2=2,000 [A]</t>
  </si>
  <si>
    <t>položka zahrnuje osazení pažin bez ohledu na druh, jejich opotřebení a jejich odstranění</t>
  </si>
  <si>
    <t>261413</t>
  </si>
  <si>
    <t>VRTY PRO KOTVENÍ A INJEKTÁŽ TŘ IV NA POVRCHU D DO 25MM</t>
  </si>
  <si>
    <t>m</t>
  </si>
  <si>
    <t>16*0,5=8,000 [A]</t>
  </si>
  <si>
    <t>položka zahrnuje: 
přemístění, montáž a demontáž vrtných souprav 
svislou dopravu zeminy z vrtu 
vodorovnou dopravu zeminy bez uložení na skládku 
případně nutné pažení dočasné (včetně odpažení) i trvalé</t>
  </si>
  <si>
    <t>26175</t>
  </si>
  <si>
    <t>VRTY PRO KOTV, INJEKT, MIKROPIL NA POVR TŘ I A II D DO 300MM</t>
  </si>
  <si>
    <t>vrty pro zápory</t>
  </si>
  <si>
    <t>5=5,000 [A]</t>
  </si>
  <si>
    <t>7</t>
  </si>
  <si>
    <t>27157</t>
  </si>
  <si>
    <t>POLŠTÁŘE POD ZÁKLADY Z KAMENIVA TĚŽENÉHO</t>
  </si>
  <si>
    <t>0,5*4=2,000 [A]</t>
  </si>
  <si>
    <t>položka zahrnuje dodávku předepsaného kameniva, mimostaveništní a vnitrostaveništní dopravu a jeho uložení 
není-li v zadávací dokumentaci uvedeno jinak, jedná se o nakupovaný materiál</t>
  </si>
  <si>
    <t>8</t>
  </si>
  <si>
    <t>272325</t>
  </si>
  <si>
    <t>ZÁKLADY ZE ŽELEZOBETONU DO C30/37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</si>
  <si>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</si>
  <si>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272365</t>
  </si>
  <si>
    <t>VÝZTUŽ ZÁKLADŮ Z OCELI 10505, B500B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</si>
  <si>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</si>
  <si>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Svislé konstrukce</t>
  </si>
  <si>
    <t>311365</t>
  </si>
  <si>
    <t>VÝZTUŽ ZDÍ A STĚN PODP A VOL Z OCELI 10505, B500B</t>
  </si>
  <si>
    <t>kotevní trny</t>
  </si>
  <si>
    <t>Vodorovné konstrukce</t>
  </si>
  <si>
    <t>11</t>
  </si>
  <si>
    <t>411325</t>
  </si>
  <si>
    <t>STROPY ZE ŽELEZOBETONU DO C30/37</t>
  </si>
  <si>
    <t>4,6=4,600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</si>
  <si>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</si>
  <si>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12</t>
  </si>
  <si>
    <t>411365</t>
  </si>
  <si>
    <t>VÝZTUŽ STROPŮ Z BETONÁŘSKÉ OCELI 10505, B500B</t>
  </si>
  <si>
    <t>13</t>
  </si>
  <si>
    <t>411366</t>
  </si>
  <si>
    <t>VÝZTUŽ STROPŮ Z KARI SÍTÍ</t>
  </si>
  <si>
    <t>0,715=0,715 [A]</t>
  </si>
  <si>
    <t>14</t>
  </si>
  <si>
    <t>45852</t>
  </si>
  <si>
    <t>VÝPLŇ ZA OPĚRAMI A ZDMI Z KAMENIVA DRCENÉHO</t>
  </si>
  <si>
    <t>16=16,000 [A]</t>
  </si>
  <si>
    <t>15</t>
  </si>
  <si>
    <t>465513</t>
  </si>
  <si>
    <t>PŘEDLÁŽDĚNÍ DLAŽBY Z LOMOVÉHO KAMENE</t>
  </si>
  <si>
    <t>8,2*2=16,400 [A]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</si>
  <si>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nutné zemní práce (svahování, úpravu pláně a pod.) 
- nezahrnuje podklad pod dlažbu, vykazuje se samostatně položkami SD 45</t>
  </si>
  <si>
    <t>Úpravy povrchů, podlahy, výplně otvorů</t>
  </si>
  <si>
    <t>16</t>
  </si>
  <si>
    <t>626113</t>
  </si>
  <si>
    <t>REPROFILACE PODHLEDŮ, SVISLÝCH PLOCH SANAČNÍ MALTOU JEDNOVRST TL 30MM</t>
  </si>
  <si>
    <t>3,4*2+5,5*8,2=51,900 [A] 
A*0,5=25,950 [B]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</si>
  <si>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</si>
  <si>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17</t>
  </si>
  <si>
    <t>62641</t>
  </si>
  <si>
    <t>SJEDNOCUJÍCÍ STĚRKA JEMNOU MALTOU TL CCA 2MM</t>
  </si>
  <si>
    <t>3,4*2+5,5*8,2=51,900 [A]</t>
  </si>
  <si>
    <t>Přidružená stavební výroba</t>
  </si>
  <si>
    <t>18</t>
  </si>
  <si>
    <t>711131</t>
  </si>
  <si>
    <t>IZOLACE BĚŽNÝCH KONSTRUKCÍ PROTI VOLNĚ STÉKAJÍCÍ VODĚ ASFALTOVÝMI NÁTĚRY</t>
  </si>
  <si>
    <t>3,4*2+8,2*1,7*2=34,680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</si>
  <si>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</si>
  <si>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19</t>
  </si>
  <si>
    <t>76799</t>
  </si>
  <si>
    <t>OSTATNÍ KOVOVÉ DOPLŇK KONSTRUKCE</t>
  </si>
  <si>
    <t>0,02=0,020 [A]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</si>
  <si>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</si>
  <si>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Potrubí</t>
  </si>
  <si>
    <t>20</t>
  </si>
  <si>
    <t>89915</t>
  </si>
  <si>
    <t>STUPADLA (A POD)</t>
  </si>
  <si>
    <t>KUS</t>
  </si>
  <si>
    <t>- Položka zahrnuje veškerý materiál, výrobky a polotovary, včetně mimostaveništní a vnitrostaveništní dopravy (rovněž přesuny), včetně naložení a složení,případně s uložením.</t>
  </si>
  <si>
    <t>Ostatní konstrukce a práce</t>
  </si>
  <si>
    <t>21</t>
  </si>
  <si>
    <t>9183D2</t>
  </si>
  <si>
    <t>PROPUSTY Z TRUB DN 600MM ŽELEZOBETONOVÝCH</t>
  </si>
  <si>
    <t>4=4,000 [A]</t>
  </si>
  <si>
    <t>Položka zahrnuje: 
- dodání a položení potrubí z trub z dokumentací předepsaného materiálu a předepsaného průměru 
- případné úpravy trub (zkrácení, šikmé seříznutí) 
Nezahrnuje podkladní vrstvy a obetonování.</t>
  </si>
  <si>
    <t>22</t>
  </si>
  <si>
    <t>919147</t>
  </si>
  <si>
    <t>ŘEZÁNÍ ŽELEZOBETONOVÝCH KONSTRUKCÍ TL DO 400MM</t>
  </si>
  <si>
    <t>10=10,000 [A]</t>
  </si>
  <si>
    <t>položka zahrnuje řezání železobetonových konstrukcí v předepsané tloušťce, včetně spotřeby vody</t>
  </si>
  <si>
    <t>23</t>
  </si>
  <si>
    <t>96716</t>
  </si>
  <si>
    <t>VYBOURÁNÍ ČÁSTÍ KONSTRUKCÍ ŽELEZOBET</t>
  </si>
  <si>
    <t>0,8*4+1,5*8,2+2=17,500 [A]</t>
  </si>
  <si>
    <t>položka zahrnuje: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</si>
  <si>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990</t>
  </si>
  <si>
    <t>Poplatky za skládky</t>
  </si>
  <si>
    <t>24</t>
  </si>
  <si>
    <t>R015111</t>
  </si>
  <si>
    <t>90</t>
  </si>
  <si>
    <t>POPLATKY ZA LIKVIDACI ODPADŮ NEKONTAMINOVANÝCH - 17 05 04 VYTĚŽENÉ ZEMINY A HORNINY - I. TŘÍDA TĚŽITELNOSTI VČETNĚ DOPRAVY</t>
  </si>
  <si>
    <t>Evidenční položka</t>
  </si>
  <si>
    <t>22*2=44,000 [A]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</si>
  <si>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541/2020 Sb., o nakládání s odpady, v platném znění.</t>
  </si>
  <si>
    <t>25</t>
  </si>
  <si>
    <t>R015140</t>
  </si>
  <si>
    <t>POPLATKY ZA LIKVIDACI ODPADŮ NEKONTAMINOVANÝCH - 17 01 01 BETON Z DEMOLIC OBJEKTŮ, ZÁKLADŮ TV, KŮLY A SLOUPY VČETNĚ DOPRAVY</t>
  </si>
  <si>
    <t>12,95+2,4+2,15=17,500 [A] 
a*2,5=43,750 [B]</t>
  </si>
  <si>
    <t>26</t>
  </si>
  <si>
    <t>R015570</t>
  </si>
  <si>
    <t>POPLATKY ZA LIKVIDACI ODPADŮ NEBEZPEČNÝCH - 17 03 01* ASFALTOVÉ SMĚSI OBSAHUJÍCÍ DEHET (VOZOVKA, IZOLACE, STAVEBNÍ NÁTĚRY), VČETNĚ DOPRAVY</t>
  </si>
  <si>
    <t>Evidenční položka     
N odpad: nebezpečné látky:dehet (třída vyluhovatelnosti překračuje I, a II. třídu a nepřekračuje III. třídu dle vyhlášky 294/2005 Sb.)     
Způsob likvidace: skládka S-NO, spalovna N odpadu</t>
  </si>
  <si>
    <t>ZÁKLADY Z PROSTÉHO BETONU</t>
  </si>
  <si>
    <t>m3</t>
  </si>
  <si>
    <t>4,4*0,4*0,4</t>
  </si>
  <si>
    <t xml:space="preserve">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</si>
  <si>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ZDI A STĚNY PODP A VOL Z PROST BET</t>
  </si>
  <si>
    <t>1,15*0,5*8,2</t>
  </si>
  <si>
    <t>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</si>
  <si>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89911P</t>
  </si>
  <si>
    <t>POKLOP PRO ZÁDLAŽBU A15</t>
  </si>
  <si>
    <t>Položka zahrnuje dodávku a osazení předepsané mříže včetně rámu</t>
  </si>
  <si>
    <t>vyřezání otvorů do stávající jímky a šachty mezi kolejemi k osazení nových ŽB trub</t>
  </si>
  <si>
    <t>(78,84+47,16+117,36+56,96)*0,62=0,186</t>
  </si>
  <si>
    <t>0,082*0,62+0,322*0,39=0,176</t>
  </si>
  <si>
    <t>ZD č.4 - 6.6.2023</t>
  </si>
  <si>
    <t>xxxxx</t>
  </si>
  <si>
    <t>nové opravy</t>
  </si>
  <si>
    <t>opravy v předešlých verzích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</si>
</sst>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3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trike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B050"/>
      <name val="Arial"/>
      <family val="2"/>
      <charset val="238"/>
    </font>
    <font>
      <i/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  <font>
      <i/>
      <strike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  <xf numFmtId="0" fontId="0" fillId="0" borderId="6" xfId="1" applyFont="1" applyBorder="1" applyAlignment="1">
      <alignment horizontal="left" vertical="center" wrapText="1"/>
    </xf>
    <xf numFmtId="0" fontId="7" fillId="0" borderId="3" xfId="1" applyFont="1" applyFill="1" applyBorder="1"/>
    <xf numFmtId="0" fontId="7" fillId="0" borderId="0" xfId="0" applyFont="1" applyFill="1"/>
    <xf numFmtId="0" fontId="7" fillId="0" borderId="4" xfId="1" applyFont="1" applyFill="1" applyBorder="1" applyAlignment="1">
      <alignment vertical="top"/>
    </xf>
    <xf numFmtId="0" fontId="7" fillId="0" borderId="0" xfId="1" applyFont="1" applyFill="1" applyAlignment="1">
      <alignment vertical="top"/>
    </xf>
    <xf numFmtId="0" fontId="0" fillId="0" borderId="0" xfId="0" applyFill="1"/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8" fillId="2" borderId="1" xfId="1" applyFont="1" applyFill="1" applyBorder="1"/>
    <xf numFmtId="0" fontId="8" fillId="0" borderId="0" xfId="0" applyFont="1"/>
    <xf numFmtId="0" fontId="9" fillId="0" borderId="0" xfId="0" applyFont="1"/>
    <xf numFmtId="164" fontId="8" fillId="0" borderId="3" xfId="1" applyNumberFormat="1" applyFont="1" applyFill="1" applyBorder="1" applyAlignment="1">
      <alignment horizontal="center"/>
    </xf>
    <xf numFmtId="0" fontId="10" fillId="0" borderId="3" xfId="1" applyFont="1" applyFill="1" applyBorder="1" applyAlignment="1">
      <alignment horizontal="left" vertical="center" wrapText="1"/>
    </xf>
    <xf numFmtId="0" fontId="11" fillId="0" borderId="3" xfId="1" applyFont="1" applyFill="1" applyBorder="1" applyAlignment="1">
      <alignment horizontal="right"/>
    </xf>
    <xf numFmtId="0" fontId="11" fillId="0" borderId="3" xfId="1" applyFont="1" applyFill="1" applyBorder="1"/>
    <xf numFmtId="0" fontId="11" fillId="0" borderId="3" xfId="1" applyFont="1" applyFill="1" applyBorder="1" applyAlignment="1">
      <alignment wrapText="1"/>
    </xf>
    <xf numFmtId="0" fontId="11" fillId="0" borderId="3" xfId="1" applyFont="1" applyFill="1" applyBorder="1" applyAlignment="1">
      <alignment horizontal="center"/>
    </xf>
    <xf numFmtId="164" fontId="11" fillId="0" borderId="3" xfId="1" applyNumberFormat="1" applyFont="1" applyFill="1" applyBorder="1" applyAlignment="1">
      <alignment horizontal="center"/>
    </xf>
    <xf numFmtId="4" fontId="11" fillId="0" borderId="3" xfId="1" applyNumberFormat="1" applyFont="1" applyFill="1" applyBorder="1" applyAlignment="1">
      <alignment horizontal="center"/>
    </xf>
    <xf numFmtId="0" fontId="11" fillId="0" borderId="0" xfId="0" applyFont="1" applyFill="1"/>
    <xf numFmtId="0" fontId="11" fillId="0" borderId="3" xfId="1" applyFont="1" applyFill="1" applyBorder="1" applyAlignment="1">
      <alignment horizontal="left"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8" fillId="0" borderId="3" xfId="0" applyFont="1" applyFill="1" applyBorder="1"/>
    <xf numFmtId="0" fontId="8" fillId="0" borderId="0" xfId="0" applyFont="1" applyFill="1"/>
    <xf numFmtId="0" fontId="8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horizontal="left" vertical="top" wrapText="1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6">
    <pageSetUpPr fitToPage="1"/>
  </sheetPr>
  <dimension ref="A1:R132"/>
  <sheetViews>
    <sheetView tabSelected="1" topLeftCell="B1" workbookViewId="0">
      <pane ySplit="8" topLeftCell="A126" activePane="bottomLeft" state="frozen"/>
      <selection pane="bottomLeft" activeCell="B130" sqref="B130:I13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40" t="s">
        <v>185</v>
      </c>
      <c r="I2" s="3"/>
      <c r="O2">
        <f>0+O9+O18+O47+O52+O73+O82+O91+O96+O109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36" t="s">
        <v>6</v>
      </c>
      <c r="D3" s="37"/>
      <c r="E3" s="5" t="s">
        <v>7</v>
      </c>
      <c r="F3" s="1"/>
      <c r="G3" s="6"/>
      <c r="H3" s="7" t="s">
        <v>8</v>
      </c>
      <c r="I3" s="8">
        <f>0+I9+I18+I47+I52+I73+I82+I91+I96+I109</f>
        <v>0</v>
      </c>
      <c r="K3" s="41" t="s">
        <v>186</v>
      </c>
      <c r="L3" s="41" t="s">
        <v>187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36" t="s">
        <v>13</v>
      </c>
      <c r="D4" s="37"/>
      <c r="E4" s="5" t="s">
        <v>14</v>
      </c>
      <c r="F4" s="1"/>
      <c r="G4" s="1"/>
      <c r="H4" s="9"/>
      <c r="I4" s="9"/>
      <c r="K4" s="42" t="s">
        <v>186</v>
      </c>
      <c r="L4" s="42" t="s">
        <v>188</v>
      </c>
      <c r="O4" t="s">
        <v>15</v>
      </c>
      <c r="P4" t="s">
        <v>10</v>
      </c>
    </row>
    <row r="5" spans="1:18" ht="12.75" customHeight="1" x14ac:dyDescent="0.25">
      <c r="A5" t="s">
        <v>16</v>
      </c>
      <c r="B5" s="10" t="s">
        <v>17</v>
      </c>
      <c r="C5" s="38" t="s">
        <v>8</v>
      </c>
      <c r="D5" s="39"/>
      <c r="E5" s="11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35" t="s">
        <v>20</v>
      </c>
      <c r="B6" s="35" t="s">
        <v>21</v>
      </c>
      <c r="C6" s="35" t="s">
        <v>22</v>
      </c>
      <c r="D6" s="35" t="s">
        <v>23</v>
      </c>
      <c r="E6" s="35" t="s">
        <v>24</v>
      </c>
      <c r="F6" s="35" t="s">
        <v>25</v>
      </c>
      <c r="G6" s="35" t="s">
        <v>26</v>
      </c>
      <c r="H6" s="35" t="s">
        <v>27</v>
      </c>
      <c r="I6" s="35"/>
    </row>
    <row r="7" spans="1:18" ht="12.75" customHeight="1" x14ac:dyDescent="0.2">
      <c r="A7" s="35"/>
      <c r="B7" s="35"/>
      <c r="C7" s="35"/>
      <c r="D7" s="35"/>
      <c r="E7" s="35"/>
      <c r="F7" s="35"/>
      <c r="G7" s="35"/>
      <c r="H7" s="12" t="s">
        <v>28</v>
      </c>
      <c r="I7" s="12" t="s">
        <v>29</v>
      </c>
    </row>
    <row r="8" spans="1:18" ht="12.75" customHeight="1" x14ac:dyDescent="0.2">
      <c r="A8" s="12" t="s">
        <v>30</v>
      </c>
      <c r="B8" s="12" t="s">
        <v>31</v>
      </c>
      <c r="C8" s="12" t="s">
        <v>10</v>
      </c>
      <c r="D8" s="12" t="s">
        <v>2</v>
      </c>
      <c r="E8" s="12" t="s">
        <v>32</v>
      </c>
      <c r="F8" s="12" t="s">
        <v>33</v>
      </c>
      <c r="G8" s="12" t="s">
        <v>34</v>
      </c>
      <c r="H8" s="12" t="s">
        <v>35</v>
      </c>
      <c r="I8" s="12" t="s">
        <v>36</v>
      </c>
    </row>
    <row r="9" spans="1:18" ht="12.75" customHeight="1" x14ac:dyDescent="0.2">
      <c r="A9" s="13" t="s">
        <v>37</v>
      </c>
      <c r="B9" s="13"/>
      <c r="C9" s="14" t="s">
        <v>31</v>
      </c>
      <c r="D9" s="13"/>
      <c r="E9" s="15" t="s">
        <v>38</v>
      </c>
      <c r="F9" s="13"/>
      <c r="G9" s="13"/>
      <c r="H9" s="13"/>
      <c r="I9" s="16">
        <f>0+Q9</f>
        <v>0</v>
      </c>
      <c r="O9">
        <f>0+R9</f>
        <v>0</v>
      </c>
      <c r="Q9">
        <f>0+I10+I14</f>
        <v>0</v>
      </c>
      <c r="R9">
        <f>0+O10+O14</f>
        <v>0</v>
      </c>
    </row>
    <row r="10" spans="1:18" x14ac:dyDescent="0.2">
      <c r="A10" s="17" t="s">
        <v>39</v>
      </c>
      <c r="B10" s="18" t="s">
        <v>31</v>
      </c>
      <c r="C10" s="18" t="s">
        <v>40</v>
      </c>
      <c r="D10" s="17" t="s">
        <v>41</v>
      </c>
      <c r="E10" s="19" t="s">
        <v>42</v>
      </c>
      <c r="F10" s="20" t="s">
        <v>43</v>
      </c>
      <c r="G10" s="21">
        <v>672</v>
      </c>
      <c r="H10" s="22">
        <v>0</v>
      </c>
      <c r="I10" s="22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3" t="s">
        <v>44</v>
      </c>
      <c r="E11" s="24" t="s">
        <v>41</v>
      </c>
    </row>
    <row r="12" spans="1:18" x14ac:dyDescent="0.2">
      <c r="A12" s="25" t="s">
        <v>45</v>
      </c>
      <c r="E12" s="26" t="s">
        <v>46</v>
      </c>
    </row>
    <row r="13" spans="1:18" ht="38.25" x14ac:dyDescent="0.2">
      <c r="A13" t="s">
        <v>47</v>
      </c>
      <c r="E13" s="24" t="s">
        <v>48</v>
      </c>
    </row>
    <row r="14" spans="1:18" x14ac:dyDescent="0.2">
      <c r="A14" s="17" t="s">
        <v>39</v>
      </c>
      <c r="B14" s="18" t="s">
        <v>10</v>
      </c>
      <c r="C14" s="18" t="s">
        <v>49</v>
      </c>
      <c r="D14" s="17" t="s">
        <v>41</v>
      </c>
      <c r="E14" s="19" t="s">
        <v>50</v>
      </c>
      <c r="F14" s="20" t="s">
        <v>51</v>
      </c>
      <c r="G14" s="21">
        <v>22</v>
      </c>
      <c r="H14" s="22">
        <v>0</v>
      </c>
      <c r="I14" s="22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3" t="s">
        <v>44</v>
      </c>
      <c r="E15" s="24" t="s">
        <v>41</v>
      </c>
    </row>
    <row r="16" spans="1:18" x14ac:dyDescent="0.2">
      <c r="A16" s="25" t="s">
        <v>45</v>
      </c>
      <c r="E16" s="26" t="s">
        <v>52</v>
      </c>
    </row>
    <row r="17" spans="1:18" ht="318.75" x14ac:dyDescent="0.2">
      <c r="A17" t="s">
        <v>47</v>
      </c>
      <c r="E17" s="24" t="s">
        <v>53</v>
      </c>
    </row>
    <row r="18" spans="1:18" ht="12.75" customHeight="1" x14ac:dyDescent="0.2">
      <c r="A18" s="3" t="s">
        <v>37</v>
      </c>
      <c r="B18" s="3"/>
      <c r="C18" s="27" t="s">
        <v>10</v>
      </c>
      <c r="D18" s="3"/>
      <c r="E18" s="15" t="s">
        <v>54</v>
      </c>
      <c r="F18" s="3"/>
      <c r="G18" s="3"/>
      <c r="H18" s="3"/>
      <c r="I18" s="28">
        <f>0+Q18</f>
        <v>0</v>
      </c>
      <c r="O18">
        <f>0+R18</f>
        <v>0</v>
      </c>
      <c r="Q18">
        <f>0+I19+I23+I27+I31+I35+I39+I43</f>
        <v>0</v>
      </c>
      <c r="R18">
        <f>0+O19+O23+O27+O31+O35+O39+O43</f>
        <v>0</v>
      </c>
    </row>
    <row r="19" spans="1:18" x14ac:dyDescent="0.2">
      <c r="A19" s="17" t="s">
        <v>39</v>
      </c>
      <c r="B19" s="18" t="s">
        <v>2</v>
      </c>
      <c r="C19" s="18" t="s">
        <v>55</v>
      </c>
      <c r="D19" s="17" t="s">
        <v>41</v>
      </c>
      <c r="E19" s="19" t="s">
        <v>56</v>
      </c>
      <c r="F19" s="20" t="s">
        <v>57</v>
      </c>
      <c r="G19" s="21">
        <v>0.22500000000000001</v>
      </c>
      <c r="H19" s="22">
        <v>0</v>
      </c>
      <c r="I19" s="22">
        <f>ROUND(ROUND(H19,2)*ROUND(G19,3),2)</f>
        <v>0</v>
      </c>
      <c r="O19">
        <f>(I19*21)/100</f>
        <v>0</v>
      </c>
      <c r="P19" t="s">
        <v>10</v>
      </c>
    </row>
    <row r="20" spans="1:18" x14ac:dyDescent="0.2">
      <c r="A20" s="23" t="s">
        <v>44</v>
      </c>
      <c r="E20" s="24" t="s">
        <v>41</v>
      </c>
    </row>
    <row r="21" spans="1:18" x14ac:dyDescent="0.2">
      <c r="A21" s="25" t="s">
        <v>45</v>
      </c>
      <c r="E21" s="26" t="s">
        <v>58</v>
      </c>
    </row>
    <row r="22" spans="1:18" ht="38.25" x14ac:dyDescent="0.2">
      <c r="A22" t="s">
        <v>47</v>
      </c>
      <c r="E22" s="24" t="s">
        <v>59</v>
      </c>
    </row>
    <row r="23" spans="1:18" x14ac:dyDescent="0.2">
      <c r="A23" s="17" t="s">
        <v>39</v>
      </c>
      <c r="B23" s="18" t="s">
        <v>32</v>
      </c>
      <c r="C23" s="18" t="s">
        <v>60</v>
      </c>
      <c r="D23" s="17" t="s">
        <v>41</v>
      </c>
      <c r="E23" s="19" t="s">
        <v>61</v>
      </c>
      <c r="F23" s="20" t="s">
        <v>62</v>
      </c>
      <c r="G23" s="21">
        <v>2</v>
      </c>
      <c r="H23" s="22">
        <v>0</v>
      </c>
      <c r="I23" s="22">
        <f>ROUND(ROUND(H23,2)*ROUND(G23,3),2)</f>
        <v>0</v>
      </c>
      <c r="O23">
        <f>(I23*21)/100</f>
        <v>0</v>
      </c>
      <c r="P23" t="s">
        <v>10</v>
      </c>
    </row>
    <row r="24" spans="1:18" x14ac:dyDescent="0.2">
      <c r="A24" s="23" t="s">
        <v>44</v>
      </c>
      <c r="E24" s="24" t="s">
        <v>41</v>
      </c>
    </row>
    <row r="25" spans="1:18" x14ac:dyDescent="0.2">
      <c r="A25" s="25" t="s">
        <v>45</v>
      </c>
      <c r="E25" s="26" t="s">
        <v>63</v>
      </c>
    </row>
    <row r="26" spans="1:18" ht="25.5" x14ac:dyDescent="0.2">
      <c r="A26" t="s">
        <v>47</v>
      </c>
      <c r="E26" s="24" t="s">
        <v>64</v>
      </c>
    </row>
    <row r="27" spans="1:18" x14ac:dyDescent="0.2">
      <c r="A27" s="17" t="s">
        <v>39</v>
      </c>
      <c r="B27" s="18" t="s">
        <v>33</v>
      </c>
      <c r="C27" s="18" t="s">
        <v>65</v>
      </c>
      <c r="D27" s="17" t="s">
        <v>41</v>
      </c>
      <c r="E27" s="19" t="s">
        <v>66</v>
      </c>
      <c r="F27" s="20" t="s">
        <v>67</v>
      </c>
      <c r="G27" s="21">
        <v>8</v>
      </c>
      <c r="H27" s="22">
        <v>0</v>
      </c>
      <c r="I27" s="22">
        <f>ROUND(ROUND(H27,2)*ROUND(G27,3),2)</f>
        <v>0</v>
      </c>
      <c r="O27">
        <f>(I27*21)/100</f>
        <v>0</v>
      </c>
      <c r="P27" t="s">
        <v>10</v>
      </c>
    </row>
    <row r="28" spans="1:18" x14ac:dyDescent="0.2">
      <c r="A28" s="23" t="s">
        <v>44</v>
      </c>
      <c r="E28" s="24" t="s">
        <v>41</v>
      </c>
    </row>
    <row r="29" spans="1:18" x14ac:dyDescent="0.2">
      <c r="A29" s="25" t="s">
        <v>45</v>
      </c>
      <c r="E29" s="26" t="s">
        <v>68</v>
      </c>
    </row>
    <row r="30" spans="1:18" ht="63.75" x14ac:dyDescent="0.2">
      <c r="A30" t="s">
        <v>47</v>
      </c>
      <c r="E30" s="24" t="s">
        <v>69</v>
      </c>
    </row>
    <row r="31" spans="1:18" x14ac:dyDescent="0.2">
      <c r="A31" s="17" t="s">
        <v>39</v>
      </c>
      <c r="B31" s="18" t="s">
        <v>34</v>
      </c>
      <c r="C31" s="18" t="s">
        <v>70</v>
      </c>
      <c r="D31" s="17" t="s">
        <v>41</v>
      </c>
      <c r="E31" s="19" t="s">
        <v>71</v>
      </c>
      <c r="F31" s="20" t="s">
        <v>67</v>
      </c>
      <c r="G31" s="21">
        <v>5</v>
      </c>
      <c r="H31" s="22">
        <v>0</v>
      </c>
      <c r="I31" s="22">
        <f>ROUND(ROUND(H31,2)*ROUND(G31,3),2)</f>
        <v>0</v>
      </c>
      <c r="O31">
        <f>(I31*21)/100</f>
        <v>0</v>
      </c>
      <c r="P31" t="s">
        <v>10</v>
      </c>
    </row>
    <row r="32" spans="1:18" x14ac:dyDescent="0.2">
      <c r="A32" s="23" t="s">
        <v>44</v>
      </c>
      <c r="E32" s="24" t="s">
        <v>72</v>
      </c>
    </row>
    <row r="33" spans="1:18" x14ac:dyDescent="0.2">
      <c r="A33" s="25" t="s">
        <v>45</v>
      </c>
      <c r="E33" s="26" t="s">
        <v>73</v>
      </c>
    </row>
    <row r="34" spans="1:18" ht="63.75" x14ac:dyDescent="0.2">
      <c r="A34" t="s">
        <v>47</v>
      </c>
      <c r="E34" s="24" t="s">
        <v>69</v>
      </c>
    </row>
    <row r="35" spans="1:18" x14ac:dyDescent="0.2">
      <c r="A35" s="17" t="s">
        <v>39</v>
      </c>
      <c r="B35" s="18" t="s">
        <v>74</v>
      </c>
      <c r="C35" s="18" t="s">
        <v>75</v>
      </c>
      <c r="D35" s="17" t="s">
        <v>41</v>
      </c>
      <c r="E35" s="19" t="s">
        <v>76</v>
      </c>
      <c r="F35" s="20" t="s">
        <v>51</v>
      </c>
      <c r="G35" s="21">
        <v>2</v>
      </c>
      <c r="H35" s="22">
        <v>0</v>
      </c>
      <c r="I35" s="22">
        <f>ROUND(ROUND(H35,2)*ROUND(G35,3),2)</f>
        <v>0</v>
      </c>
      <c r="O35">
        <f>(I35*21)/100</f>
        <v>0</v>
      </c>
      <c r="P35" t="s">
        <v>10</v>
      </c>
    </row>
    <row r="36" spans="1:18" x14ac:dyDescent="0.2">
      <c r="A36" s="23" t="s">
        <v>44</v>
      </c>
      <c r="E36" s="24" t="s">
        <v>41</v>
      </c>
    </row>
    <row r="37" spans="1:18" x14ac:dyDescent="0.2">
      <c r="A37" s="25" t="s">
        <v>45</v>
      </c>
      <c r="E37" s="26" t="s">
        <v>77</v>
      </c>
    </row>
    <row r="38" spans="1:18" ht="38.25" x14ac:dyDescent="0.2">
      <c r="A38" t="s">
        <v>47</v>
      </c>
      <c r="E38" s="24" t="s">
        <v>78</v>
      </c>
    </row>
    <row r="39" spans="1:18" x14ac:dyDescent="0.2">
      <c r="A39" s="17" t="s">
        <v>39</v>
      </c>
      <c r="B39" s="18" t="s">
        <v>79</v>
      </c>
      <c r="C39" s="18" t="s">
        <v>80</v>
      </c>
      <c r="D39" s="17" t="s">
        <v>41</v>
      </c>
      <c r="E39" s="19" t="s">
        <v>81</v>
      </c>
      <c r="F39" s="20" t="s">
        <v>51</v>
      </c>
      <c r="G39" s="21">
        <v>2</v>
      </c>
      <c r="H39" s="22">
        <v>0</v>
      </c>
      <c r="I39" s="22">
        <f>ROUND(ROUND(H39,2)*ROUND(G39,3),2)</f>
        <v>0</v>
      </c>
      <c r="O39">
        <f>(I39*21)/100</f>
        <v>0</v>
      </c>
      <c r="P39" t="s">
        <v>10</v>
      </c>
    </row>
    <row r="40" spans="1:18" x14ac:dyDescent="0.2">
      <c r="A40" s="23" t="s">
        <v>44</v>
      </c>
      <c r="E40" s="24" t="s">
        <v>41</v>
      </c>
    </row>
    <row r="41" spans="1:18" x14ac:dyDescent="0.2">
      <c r="A41" s="25" t="s">
        <v>45</v>
      </c>
      <c r="E41" s="26" t="s">
        <v>63</v>
      </c>
    </row>
    <row r="42" spans="1:18" ht="369.75" x14ac:dyDescent="0.2">
      <c r="A42" t="s">
        <v>47</v>
      </c>
      <c r="E42" s="24" t="s">
        <v>82</v>
      </c>
    </row>
    <row r="43" spans="1:18" x14ac:dyDescent="0.2">
      <c r="A43" s="17" t="s">
        <v>39</v>
      </c>
      <c r="B43" s="18" t="s">
        <v>35</v>
      </c>
      <c r="C43" s="18" t="s">
        <v>83</v>
      </c>
      <c r="D43" s="17" t="s">
        <v>41</v>
      </c>
      <c r="E43" s="19" t="s">
        <v>84</v>
      </c>
      <c r="F43" s="20" t="s">
        <v>57</v>
      </c>
      <c r="G43" s="43">
        <v>0.186</v>
      </c>
      <c r="H43" s="22">
        <v>0</v>
      </c>
      <c r="I43" s="22">
        <f>ROUND(ROUND(H43,2)*ROUND(G43,3),2)</f>
        <v>0</v>
      </c>
      <c r="O43">
        <f>(I43*21)/100</f>
        <v>0</v>
      </c>
      <c r="P43" t="s">
        <v>10</v>
      </c>
    </row>
    <row r="44" spans="1:18" x14ac:dyDescent="0.2">
      <c r="A44" s="23" t="s">
        <v>44</v>
      </c>
      <c r="E44" s="24" t="s">
        <v>41</v>
      </c>
    </row>
    <row r="45" spans="1:18" x14ac:dyDescent="0.2">
      <c r="A45" s="25" t="s">
        <v>45</v>
      </c>
      <c r="E45" s="44" t="s">
        <v>183</v>
      </c>
    </row>
    <row r="46" spans="1:18" ht="267.75" x14ac:dyDescent="0.2">
      <c r="A46" t="s">
        <v>47</v>
      </c>
      <c r="E46" s="24" t="s">
        <v>85</v>
      </c>
    </row>
    <row r="47" spans="1:18" ht="12.75" customHeight="1" x14ac:dyDescent="0.2">
      <c r="A47" s="3" t="s">
        <v>37</v>
      </c>
      <c r="B47" s="3"/>
      <c r="C47" s="27" t="s">
        <v>2</v>
      </c>
      <c r="D47" s="3"/>
      <c r="E47" s="15" t="s">
        <v>86</v>
      </c>
      <c r="F47" s="3"/>
      <c r="G47" s="3"/>
      <c r="H47" s="3"/>
      <c r="I47" s="28">
        <f>0+Q47</f>
        <v>0</v>
      </c>
      <c r="O47">
        <f>0+R47</f>
        <v>0</v>
      </c>
      <c r="Q47">
        <f>0+I48</f>
        <v>0</v>
      </c>
      <c r="R47">
        <f>0+O48</f>
        <v>0</v>
      </c>
    </row>
    <row r="48" spans="1:18" x14ac:dyDescent="0.2">
      <c r="A48" s="17" t="s">
        <v>39</v>
      </c>
      <c r="B48" s="18" t="s">
        <v>36</v>
      </c>
      <c r="C48" s="18" t="s">
        <v>87</v>
      </c>
      <c r="D48" s="17" t="s">
        <v>41</v>
      </c>
      <c r="E48" s="19" t="s">
        <v>88</v>
      </c>
      <c r="F48" s="20" t="s">
        <v>57</v>
      </c>
      <c r="G48" s="43">
        <v>2.5999999999999999E-2</v>
      </c>
      <c r="H48" s="22">
        <v>0</v>
      </c>
      <c r="I48" s="22">
        <f>ROUND(ROUND(H48,2)*ROUND(G48,3),2)</f>
        <v>0</v>
      </c>
      <c r="O48">
        <f>(I48*21)/100</f>
        <v>0</v>
      </c>
      <c r="P48" t="s">
        <v>10</v>
      </c>
    </row>
    <row r="49" spans="1:18" x14ac:dyDescent="0.2">
      <c r="A49" s="23" t="s">
        <v>44</v>
      </c>
      <c r="E49" s="24" t="s">
        <v>89</v>
      </c>
    </row>
    <row r="50" spans="1:18" x14ac:dyDescent="0.2">
      <c r="A50" s="25" t="s">
        <v>45</v>
      </c>
      <c r="E50" s="44">
        <v>2.5999999999999999E-2</v>
      </c>
    </row>
    <row r="51" spans="1:18" ht="267.75" x14ac:dyDescent="0.2">
      <c r="A51" t="s">
        <v>47</v>
      </c>
      <c r="E51" s="24" t="s">
        <v>85</v>
      </c>
    </row>
    <row r="52" spans="1:18" ht="12.75" customHeight="1" x14ac:dyDescent="0.2">
      <c r="A52" s="3" t="s">
        <v>37</v>
      </c>
      <c r="B52" s="3"/>
      <c r="C52" s="27" t="s">
        <v>32</v>
      </c>
      <c r="D52" s="3"/>
      <c r="E52" s="15" t="s">
        <v>90</v>
      </c>
      <c r="F52" s="3"/>
      <c r="G52" s="3"/>
      <c r="H52" s="3"/>
      <c r="I52" s="28">
        <f>0+Q52</f>
        <v>0</v>
      </c>
      <c r="O52">
        <f>0+R52</f>
        <v>0</v>
      </c>
      <c r="Q52">
        <f>0+I53+I57+I61+I65+I69</f>
        <v>0</v>
      </c>
      <c r="R52">
        <f>0+O53+O57+O61+O65+O69</f>
        <v>0</v>
      </c>
    </row>
    <row r="53" spans="1:18" x14ac:dyDescent="0.2">
      <c r="A53" s="17" t="s">
        <v>39</v>
      </c>
      <c r="B53" s="18" t="s">
        <v>91</v>
      </c>
      <c r="C53" s="18" t="s">
        <v>92</v>
      </c>
      <c r="D53" s="17" t="s">
        <v>41</v>
      </c>
      <c r="E53" s="19" t="s">
        <v>93</v>
      </c>
      <c r="F53" s="20" t="s">
        <v>51</v>
      </c>
      <c r="G53" s="21">
        <v>4.5999999999999996</v>
      </c>
      <c r="H53" s="22">
        <v>0</v>
      </c>
      <c r="I53" s="22">
        <f>ROUND(ROUND(H53,2)*ROUND(G53,3),2)</f>
        <v>0</v>
      </c>
      <c r="O53">
        <f>(I53*21)/100</f>
        <v>0</v>
      </c>
      <c r="P53" t="s">
        <v>10</v>
      </c>
    </row>
    <row r="54" spans="1:18" x14ac:dyDescent="0.2">
      <c r="A54" s="23" t="s">
        <v>44</v>
      </c>
      <c r="E54" s="24" t="s">
        <v>41</v>
      </c>
    </row>
    <row r="55" spans="1:18" x14ac:dyDescent="0.2">
      <c r="A55" s="25" t="s">
        <v>45</v>
      </c>
      <c r="E55" s="26" t="s">
        <v>94</v>
      </c>
    </row>
    <row r="56" spans="1:18" ht="369.75" x14ac:dyDescent="0.2">
      <c r="A56" t="s">
        <v>47</v>
      </c>
      <c r="E56" s="24" t="s">
        <v>95</v>
      </c>
    </row>
    <row r="57" spans="1:18" x14ac:dyDescent="0.2">
      <c r="A57" s="17" t="s">
        <v>39</v>
      </c>
      <c r="B57" s="18" t="s">
        <v>96</v>
      </c>
      <c r="C57" s="18" t="s">
        <v>97</v>
      </c>
      <c r="D57" s="17" t="s">
        <v>41</v>
      </c>
      <c r="E57" s="19" t="s">
        <v>98</v>
      </c>
      <c r="F57" s="20" t="s">
        <v>57</v>
      </c>
      <c r="G57" s="43">
        <f>0.082*0.62+0.322*0.39</f>
        <v>0.17641999999999999</v>
      </c>
      <c r="H57" s="22">
        <v>0</v>
      </c>
      <c r="I57" s="22">
        <f>ROUND(ROUND(H57,2)*ROUND(G57,3),2)</f>
        <v>0</v>
      </c>
      <c r="O57">
        <f>(I57*21)/100</f>
        <v>0</v>
      </c>
      <c r="P57" t="s">
        <v>10</v>
      </c>
    </row>
    <row r="58" spans="1:18" x14ac:dyDescent="0.2">
      <c r="A58" s="23" t="s">
        <v>44</v>
      </c>
      <c r="E58" s="24" t="s">
        <v>41</v>
      </c>
    </row>
    <row r="59" spans="1:18" x14ac:dyDescent="0.2">
      <c r="A59" s="25" t="s">
        <v>45</v>
      </c>
      <c r="E59" s="44" t="s">
        <v>184</v>
      </c>
    </row>
    <row r="60" spans="1:18" ht="267.75" x14ac:dyDescent="0.2">
      <c r="A60" t="s">
        <v>47</v>
      </c>
      <c r="E60" s="24" t="s">
        <v>85</v>
      </c>
    </row>
    <row r="61" spans="1:18" x14ac:dyDescent="0.2">
      <c r="A61" s="17" t="s">
        <v>39</v>
      </c>
      <c r="B61" s="18" t="s">
        <v>99</v>
      </c>
      <c r="C61" s="18" t="s">
        <v>100</v>
      </c>
      <c r="D61" s="17" t="s">
        <v>41</v>
      </c>
      <c r="E61" s="19" t="s">
        <v>101</v>
      </c>
      <c r="F61" s="20" t="s">
        <v>57</v>
      </c>
      <c r="G61" s="21">
        <v>0.71499999999999997</v>
      </c>
      <c r="H61" s="22">
        <v>0</v>
      </c>
      <c r="I61" s="22">
        <f>ROUND(ROUND(H61,2)*ROUND(G61,3),2)</f>
        <v>0</v>
      </c>
      <c r="O61">
        <f>(I61*21)/100</f>
        <v>0</v>
      </c>
      <c r="P61" t="s">
        <v>10</v>
      </c>
    </row>
    <row r="62" spans="1:18" x14ac:dyDescent="0.2">
      <c r="A62" s="23" t="s">
        <v>44</v>
      </c>
      <c r="E62" s="24" t="s">
        <v>41</v>
      </c>
    </row>
    <row r="63" spans="1:18" x14ac:dyDescent="0.2">
      <c r="A63" s="25" t="s">
        <v>45</v>
      </c>
      <c r="E63" s="26" t="s">
        <v>102</v>
      </c>
    </row>
    <row r="64" spans="1:18" ht="267.75" x14ac:dyDescent="0.2">
      <c r="A64" t="s">
        <v>47</v>
      </c>
      <c r="E64" s="24" t="s">
        <v>85</v>
      </c>
    </row>
    <row r="65" spans="1:18" x14ac:dyDescent="0.2">
      <c r="A65" s="17" t="s">
        <v>39</v>
      </c>
      <c r="B65" s="18" t="s">
        <v>103</v>
      </c>
      <c r="C65" s="18" t="s">
        <v>104</v>
      </c>
      <c r="D65" s="17" t="s">
        <v>41</v>
      </c>
      <c r="E65" s="19" t="s">
        <v>105</v>
      </c>
      <c r="F65" s="20" t="s">
        <v>51</v>
      </c>
      <c r="G65" s="21">
        <v>16</v>
      </c>
      <c r="H65" s="22">
        <v>0</v>
      </c>
      <c r="I65" s="22">
        <f>ROUND(ROUND(H65,2)*ROUND(G65,3),2)</f>
        <v>0</v>
      </c>
      <c r="O65">
        <f>(I65*21)/100</f>
        <v>0</v>
      </c>
      <c r="P65" t="s">
        <v>10</v>
      </c>
    </row>
    <row r="66" spans="1:18" x14ac:dyDescent="0.2">
      <c r="A66" s="23" t="s">
        <v>44</v>
      </c>
      <c r="E66" s="24" t="s">
        <v>41</v>
      </c>
    </row>
    <row r="67" spans="1:18" x14ac:dyDescent="0.2">
      <c r="A67" s="25" t="s">
        <v>45</v>
      </c>
      <c r="E67" s="26" t="s">
        <v>106</v>
      </c>
    </row>
    <row r="68" spans="1:18" ht="38.25" x14ac:dyDescent="0.2">
      <c r="A68" t="s">
        <v>47</v>
      </c>
      <c r="E68" s="24" t="s">
        <v>78</v>
      </c>
    </row>
    <row r="69" spans="1:18" x14ac:dyDescent="0.2">
      <c r="A69" s="17" t="s">
        <v>39</v>
      </c>
      <c r="B69" s="18" t="s">
        <v>107</v>
      </c>
      <c r="C69" s="18" t="s">
        <v>108</v>
      </c>
      <c r="D69" s="17" t="s">
        <v>41</v>
      </c>
      <c r="E69" s="19" t="s">
        <v>109</v>
      </c>
      <c r="F69" s="20" t="s">
        <v>51</v>
      </c>
      <c r="G69" s="21">
        <v>16.399999999999999</v>
      </c>
      <c r="H69" s="22">
        <v>0</v>
      </c>
      <c r="I69" s="22">
        <f>ROUND(ROUND(H69,2)*ROUND(G69,3),2)</f>
        <v>0</v>
      </c>
      <c r="O69">
        <f>(I69*21)/100</f>
        <v>0</v>
      </c>
      <c r="P69" t="s">
        <v>10</v>
      </c>
    </row>
    <row r="70" spans="1:18" x14ac:dyDescent="0.2">
      <c r="A70" s="23" t="s">
        <v>44</v>
      </c>
      <c r="E70" s="24" t="s">
        <v>41</v>
      </c>
    </row>
    <row r="71" spans="1:18" x14ac:dyDescent="0.2">
      <c r="A71" s="25" t="s">
        <v>45</v>
      </c>
      <c r="E71" s="26" t="s">
        <v>110</v>
      </c>
    </row>
    <row r="72" spans="1:18" ht="102" x14ac:dyDescent="0.2">
      <c r="A72" t="s">
        <v>47</v>
      </c>
      <c r="E72" s="24" t="s">
        <v>111</v>
      </c>
    </row>
    <row r="73" spans="1:18" ht="12.75" customHeight="1" x14ac:dyDescent="0.2">
      <c r="A73" s="3" t="s">
        <v>37</v>
      </c>
      <c r="B73" s="3"/>
      <c r="C73" s="27" t="s">
        <v>34</v>
      </c>
      <c r="D73" s="3"/>
      <c r="E73" s="15" t="s">
        <v>112</v>
      </c>
      <c r="F73" s="3"/>
      <c r="G73" s="3"/>
      <c r="H73" s="3"/>
      <c r="I73" s="28">
        <f>0+Q73</f>
        <v>0</v>
      </c>
      <c r="O73">
        <f>0+R73</f>
        <v>0</v>
      </c>
      <c r="Q73">
        <f>0+I74+I78</f>
        <v>0</v>
      </c>
      <c r="R73">
        <f>0+O74+O78</f>
        <v>0</v>
      </c>
    </row>
    <row r="74" spans="1:18" ht="25.5" x14ac:dyDescent="0.2">
      <c r="A74" s="17" t="s">
        <v>39</v>
      </c>
      <c r="B74" s="18" t="s">
        <v>113</v>
      </c>
      <c r="C74" s="18" t="s">
        <v>114</v>
      </c>
      <c r="D74" s="17" t="s">
        <v>41</v>
      </c>
      <c r="E74" s="19" t="s">
        <v>115</v>
      </c>
      <c r="F74" s="20" t="s">
        <v>62</v>
      </c>
      <c r="G74" s="21">
        <v>25.95</v>
      </c>
      <c r="H74" s="22">
        <v>0</v>
      </c>
      <c r="I74" s="22">
        <f>ROUND(ROUND(H74,2)*ROUND(G74,3),2)</f>
        <v>0</v>
      </c>
      <c r="O74">
        <f>(I74*21)/100</f>
        <v>0</v>
      </c>
      <c r="P74" t="s">
        <v>10</v>
      </c>
    </row>
    <row r="75" spans="1:18" x14ac:dyDescent="0.2">
      <c r="A75" s="23" t="s">
        <v>44</v>
      </c>
      <c r="E75" s="24" t="s">
        <v>41</v>
      </c>
    </row>
    <row r="76" spans="1:18" ht="25.5" x14ac:dyDescent="0.2">
      <c r="A76" s="25" t="s">
        <v>45</v>
      </c>
      <c r="E76" s="26" t="s">
        <v>116</v>
      </c>
    </row>
    <row r="77" spans="1:18" ht="76.5" x14ac:dyDescent="0.2">
      <c r="A77" t="s">
        <v>47</v>
      </c>
      <c r="E77" s="24" t="s">
        <v>117</v>
      </c>
    </row>
    <row r="78" spans="1:18" x14ac:dyDescent="0.2">
      <c r="A78" s="17" t="s">
        <v>39</v>
      </c>
      <c r="B78" s="18" t="s">
        <v>118</v>
      </c>
      <c r="C78" s="18" t="s">
        <v>119</v>
      </c>
      <c r="D78" s="17" t="s">
        <v>41</v>
      </c>
      <c r="E78" s="19" t="s">
        <v>120</v>
      </c>
      <c r="F78" s="20" t="s">
        <v>62</v>
      </c>
      <c r="G78" s="21">
        <v>51.9</v>
      </c>
      <c r="H78" s="22">
        <v>0</v>
      </c>
      <c r="I78" s="22">
        <f>ROUND(ROUND(H78,2)*ROUND(G78,3),2)</f>
        <v>0</v>
      </c>
      <c r="O78">
        <f>(I78*21)/100</f>
        <v>0</v>
      </c>
      <c r="P78" t="s">
        <v>10</v>
      </c>
    </row>
    <row r="79" spans="1:18" x14ac:dyDescent="0.2">
      <c r="A79" s="23" t="s">
        <v>44</v>
      </c>
      <c r="E79" s="24" t="s">
        <v>41</v>
      </c>
    </row>
    <row r="80" spans="1:18" x14ac:dyDescent="0.2">
      <c r="A80" s="25" t="s">
        <v>45</v>
      </c>
      <c r="E80" s="26" t="s">
        <v>121</v>
      </c>
    </row>
    <row r="81" spans="1:18" ht="76.5" x14ac:dyDescent="0.2">
      <c r="A81" t="s">
        <v>47</v>
      </c>
      <c r="E81" s="24" t="s">
        <v>117</v>
      </c>
    </row>
    <row r="82" spans="1:18" ht="12.75" customHeight="1" x14ac:dyDescent="0.2">
      <c r="A82" s="3" t="s">
        <v>37</v>
      </c>
      <c r="B82" s="3"/>
      <c r="C82" s="27" t="s">
        <v>74</v>
      </c>
      <c r="D82" s="3"/>
      <c r="E82" s="15" t="s">
        <v>122</v>
      </c>
      <c r="F82" s="3"/>
      <c r="G82" s="3"/>
      <c r="H82" s="3"/>
      <c r="I82" s="28">
        <f>0+Q82</f>
        <v>0</v>
      </c>
      <c r="O82">
        <f>0+R82</f>
        <v>0</v>
      </c>
      <c r="Q82">
        <f>0+I83+I87</f>
        <v>0</v>
      </c>
      <c r="R82">
        <f>0+O83+O87</f>
        <v>0</v>
      </c>
    </row>
    <row r="83" spans="1:18" ht="25.5" x14ac:dyDescent="0.2">
      <c r="A83" s="17" t="s">
        <v>39</v>
      </c>
      <c r="B83" s="18" t="s">
        <v>123</v>
      </c>
      <c r="C83" s="18" t="s">
        <v>124</v>
      </c>
      <c r="D83" s="17" t="s">
        <v>41</v>
      </c>
      <c r="E83" s="19" t="s">
        <v>125</v>
      </c>
      <c r="F83" s="20" t="s">
        <v>62</v>
      </c>
      <c r="G83" s="21">
        <v>34.68</v>
      </c>
      <c r="H83" s="22">
        <v>0</v>
      </c>
      <c r="I83" s="22">
        <f>ROUND(ROUND(H83,2)*ROUND(G83,3),2)</f>
        <v>0</v>
      </c>
      <c r="O83">
        <f>(I83*21)/100</f>
        <v>0</v>
      </c>
      <c r="P83" t="s">
        <v>10</v>
      </c>
    </row>
    <row r="84" spans="1:18" x14ac:dyDescent="0.2">
      <c r="A84" s="23" t="s">
        <v>44</v>
      </c>
      <c r="E84" s="24" t="s">
        <v>41</v>
      </c>
    </row>
    <row r="85" spans="1:18" x14ac:dyDescent="0.2">
      <c r="A85" s="25" t="s">
        <v>45</v>
      </c>
      <c r="E85" s="26" t="s">
        <v>126</v>
      </c>
    </row>
    <row r="86" spans="1:18" ht="191.25" x14ac:dyDescent="0.2">
      <c r="A86" t="s">
        <v>47</v>
      </c>
      <c r="E86" s="24" t="s">
        <v>127</v>
      </c>
    </row>
    <row r="87" spans="1:18" s="31" customFormat="1" x14ac:dyDescent="0.2">
      <c r="A87" s="30" t="s">
        <v>39</v>
      </c>
      <c r="B87" s="45" t="s">
        <v>128</v>
      </c>
      <c r="C87" s="45" t="s">
        <v>129</v>
      </c>
      <c r="D87" s="46" t="s">
        <v>41</v>
      </c>
      <c r="E87" s="47" t="s">
        <v>130</v>
      </c>
      <c r="F87" s="48" t="s">
        <v>57</v>
      </c>
      <c r="G87" s="49">
        <v>0.02</v>
      </c>
      <c r="H87" s="50">
        <v>0</v>
      </c>
      <c r="I87" s="50">
        <f>ROUND(ROUND(H87,2)*ROUND(G87,3),2)</f>
        <v>0</v>
      </c>
      <c r="O87" s="31">
        <f>(I87*21)/100</f>
        <v>0</v>
      </c>
      <c r="P87" s="31" t="s">
        <v>10</v>
      </c>
    </row>
    <row r="88" spans="1:18" s="31" customFormat="1" x14ac:dyDescent="0.2">
      <c r="A88" s="32" t="s">
        <v>44</v>
      </c>
      <c r="B88" s="51"/>
      <c r="C88" s="51"/>
      <c r="D88" s="51"/>
      <c r="E88" s="52" t="s">
        <v>41</v>
      </c>
      <c r="F88" s="51"/>
      <c r="G88" s="51"/>
      <c r="H88" s="51"/>
      <c r="I88" s="51"/>
    </row>
    <row r="89" spans="1:18" s="31" customFormat="1" x14ac:dyDescent="0.2">
      <c r="A89" s="33" t="s">
        <v>45</v>
      </c>
      <c r="B89" s="51"/>
      <c r="C89" s="51"/>
      <c r="D89" s="51"/>
      <c r="E89" s="53" t="s">
        <v>131</v>
      </c>
      <c r="F89" s="51"/>
      <c r="G89" s="51"/>
      <c r="H89" s="51"/>
      <c r="I89" s="51"/>
    </row>
    <row r="90" spans="1:18" s="31" customFormat="1" ht="51" x14ac:dyDescent="0.2">
      <c r="A90" s="31" t="s">
        <v>47</v>
      </c>
      <c r="B90" s="51"/>
      <c r="C90" s="51"/>
      <c r="D90" s="51"/>
      <c r="E90" s="52" t="s">
        <v>132</v>
      </c>
      <c r="F90" s="51"/>
      <c r="G90" s="51"/>
      <c r="H90" s="51"/>
      <c r="I90" s="51"/>
    </row>
    <row r="91" spans="1:18" ht="12.75" customHeight="1" x14ac:dyDescent="0.2">
      <c r="A91" s="3" t="s">
        <v>37</v>
      </c>
      <c r="B91" s="3"/>
      <c r="C91" s="27" t="s">
        <v>79</v>
      </c>
      <c r="D91" s="3"/>
      <c r="E91" s="15" t="s">
        <v>133</v>
      </c>
      <c r="F91" s="3"/>
      <c r="G91" s="3"/>
      <c r="H91" s="3"/>
      <c r="I91" s="28">
        <f>0+Q91</f>
        <v>0</v>
      </c>
      <c r="O91">
        <f>0+R91</f>
        <v>0</v>
      </c>
      <c r="Q91">
        <f>0+I92</f>
        <v>0</v>
      </c>
      <c r="R91">
        <f>0+O92</f>
        <v>0</v>
      </c>
    </row>
    <row r="92" spans="1:18" x14ac:dyDescent="0.2">
      <c r="A92" s="17" t="s">
        <v>39</v>
      </c>
      <c r="B92" s="18" t="s">
        <v>134</v>
      </c>
      <c r="C92" s="18" t="s">
        <v>135</v>
      </c>
      <c r="D92" s="17" t="s">
        <v>41</v>
      </c>
      <c r="E92" s="19" t="s">
        <v>136</v>
      </c>
      <c r="F92" s="20" t="s">
        <v>137</v>
      </c>
      <c r="G92" s="21">
        <v>5</v>
      </c>
      <c r="H92" s="22">
        <v>0</v>
      </c>
      <c r="I92" s="22">
        <f>ROUND(ROUND(H92,2)*ROUND(G92,3),2)</f>
        <v>0</v>
      </c>
      <c r="O92">
        <f>(I92*21)/100</f>
        <v>0</v>
      </c>
      <c r="P92" t="s">
        <v>10</v>
      </c>
    </row>
    <row r="93" spans="1:18" x14ac:dyDescent="0.2">
      <c r="A93" s="23" t="s">
        <v>44</v>
      </c>
      <c r="E93" s="24" t="s">
        <v>41</v>
      </c>
    </row>
    <row r="94" spans="1:18" x14ac:dyDescent="0.2">
      <c r="A94" s="25" t="s">
        <v>45</v>
      </c>
      <c r="E94" s="26" t="s">
        <v>73</v>
      </c>
    </row>
    <row r="95" spans="1:18" ht="38.25" x14ac:dyDescent="0.2">
      <c r="A95" t="s">
        <v>47</v>
      </c>
      <c r="E95" s="24" t="s">
        <v>138</v>
      </c>
    </row>
    <row r="96" spans="1:18" ht="12.75" customHeight="1" x14ac:dyDescent="0.2">
      <c r="A96" s="3" t="s">
        <v>37</v>
      </c>
      <c r="B96" s="3"/>
      <c r="C96" s="27" t="s">
        <v>35</v>
      </c>
      <c r="D96" s="3"/>
      <c r="E96" s="15" t="s">
        <v>139</v>
      </c>
      <c r="F96" s="3"/>
      <c r="G96" s="3"/>
      <c r="H96" s="3"/>
      <c r="I96" s="28">
        <f>0+Q96</f>
        <v>0</v>
      </c>
      <c r="O96">
        <f>0+R96</f>
        <v>0</v>
      </c>
      <c r="Q96">
        <f>0+I97+I101+I105</f>
        <v>0</v>
      </c>
      <c r="R96">
        <f>0+O97+O101+O105</f>
        <v>0</v>
      </c>
    </row>
    <row r="97" spans="1:18" x14ac:dyDescent="0.2">
      <c r="A97" s="17" t="s">
        <v>39</v>
      </c>
      <c r="B97" s="18" t="s">
        <v>140</v>
      </c>
      <c r="C97" s="18" t="s">
        <v>141</v>
      </c>
      <c r="D97" s="17" t="s">
        <v>41</v>
      </c>
      <c r="E97" s="19" t="s">
        <v>142</v>
      </c>
      <c r="F97" s="20" t="s">
        <v>67</v>
      </c>
      <c r="G97" s="21">
        <v>4</v>
      </c>
      <c r="H97" s="22">
        <v>0</v>
      </c>
      <c r="I97" s="22">
        <f>ROUND(ROUND(H97,2)*ROUND(G97,3),2)</f>
        <v>0</v>
      </c>
      <c r="O97">
        <f>(I97*21)/100</f>
        <v>0</v>
      </c>
      <c r="P97" t="s">
        <v>10</v>
      </c>
    </row>
    <row r="98" spans="1:18" x14ac:dyDescent="0.2">
      <c r="A98" s="23" t="s">
        <v>44</v>
      </c>
      <c r="E98" s="24" t="s">
        <v>41</v>
      </c>
    </row>
    <row r="99" spans="1:18" x14ac:dyDescent="0.2">
      <c r="A99" s="25" t="s">
        <v>45</v>
      </c>
      <c r="E99" s="26" t="s">
        <v>143</v>
      </c>
    </row>
    <row r="100" spans="1:18" ht="63.75" x14ac:dyDescent="0.2">
      <c r="A100" t="s">
        <v>47</v>
      </c>
      <c r="E100" s="24" t="s">
        <v>144</v>
      </c>
    </row>
    <row r="101" spans="1:18" x14ac:dyDescent="0.2">
      <c r="A101" s="17" t="s">
        <v>39</v>
      </c>
      <c r="B101" s="18" t="s">
        <v>145</v>
      </c>
      <c r="C101" s="18" t="s">
        <v>146</v>
      </c>
      <c r="D101" s="17" t="s">
        <v>41</v>
      </c>
      <c r="E101" s="19" t="s">
        <v>147</v>
      </c>
      <c r="F101" s="20" t="s">
        <v>67</v>
      </c>
      <c r="G101" s="21">
        <v>10</v>
      </c>
      <c r="H101" s="22">
        <v>0</v>
      </c>
      <c r="I101" s="22">
        <f>ROUND(ROUND(H101,2)*ROUND(G101,3),2)</f>
        <v>0</v>
      </c>
      <c r="O101">
        <f>(I101*21)/100</f>
        <v>0</v>
      </c>
      <c r="P101" t="s">
        <v>10</v>
      </c>
    </row>
    <row r="102" spans="1:18" ht="25.5" x14ac:dyDescent="0.2">
      <c r="A102" s="23" t="s">
        <v>44</v>
      </c>
      <c r="E102" s="54" t="s">
        <v>182</v>
      </c>
    </row>
    <row r="103" spans="1:18" x14ac:dyDescent="0.2">
      <c r="A103" s="25" t="s">
        <v>45</v>
      </c>
      <c r="E103" s="26" t="s">
        <v>148</v>
      </c>
    </row>
    <row r="104" spans="1:18" ht="25.5" x14ac:dyDescent="0.2">
      <c r="A104" t="s">
        <v>47</v>
      </c>
      <c r="E104" s="24" t="s">
        <v>149</v>
      </c>
    </row>
    <row r="105" spans="1:18" x14ac:dyDescent="0.2">
      <c r="A105" s="17" t="s">
        <v>39</v>
      </c>
      <c r="B105" s="18" t="s">
        <v>150</v>
      </c>
      <c r="C105" s="18" t="s">
        <v>151</v>
      </c>
      <c r="D105" s="17" t="s">
        <v>41</v>
      </c>
      <c r="E105" s="19" t="s">
        <v>152</v>
      </c>
      <c r="F105" s="20" t="s">
        <v>51</v>
      </c>
      <c r="G105" s="21">
        <v>17.5</v>
      </c>
      <c r="H105" s="22">
        <v>0</v>
      </c>
      <c r="I105" s="22">
        <f>ROUND(ROUND(H105,2)*ROUND(G105,3),2)</f>
        <v>0</v>
      </c>
      <c r="O105">
        <f>(I105*21)/100</f>
        <v>0</v>
      </c>
      <c r="P105" t="s">
        <v>10</v>
      </c>
    </row>
    <row r="106" spans="1:18" x14ac:dyDescent="0.2">
      <c r="A106" s="23" t="s">
        <v>44</v>
      </c>
      <c r="E106" s="24" t="s">
        <v>41</v>
      </c>
    </row>
    <row r="107" spans="1:18" x14ac:dyDescent="0.2">
      <c r="A107" s="25" t="s">
        <v>45</v>
      </c>
      <c r="E107" s="26" t="s">
        <v>153</v>
      </c>
    </row>
    <row r="108" spans="1:18" ht="89.25" x14ac:dyDescent="0.2">
      <c r="A108" t="s">
        <v>47</v>
      </c>
      <c r="E108" s="24" t="s">
        <v>154</v>
      </c>
    </row>
    <row r="109" spans="1:18" ht="12.75" customHeight="1" x14ac:dyDescent="0.2">
      <c r="A109" s="3" t="s">
        <v>37</v>
      </c>
      <c r="B109" s="3"/>
      <c r="C109" s="27" t="s">
        <v>155</v>
      </c>
      <c r="D109" s="3"/>
      <c r="E109" s="15" t="s">
        <v>156</v>
      </c>
      <c r="F109" s="3"/>
      <c r="G109" s="3"/>
      <c r="H109" s="3"/>
      <c r="I109" s="28">
        <f>0+Q109</f>
        <v>0</v>
      </c>
      <c r="O109">
        <f>0+R109</f>
        <v>0</v>
      </c>
      <c r="Q109">
        <f>0+I110+I114+I118</f>
        <v>0</v>
      </c>
      <c r="R109">
        <f>0+O110+O114+O118</f>
        <v>0</v>
      </c>
    </row>
    <row r="110" spans="1:18" ht="25.5" x14ac:dyDescent="0.2">
      <c r="A110" s="17" t="s">
        <v>39</v>
      </c>
      <c r="B110" s="18" t="s">
        <v>157</v>
      </c>
      <c r="C110" s="18" t="s">
        <v>158</v>
      </c>
      <c r="D110" s="17" t="s">
        <v>159</v>
      </c>
      <c r="E110" s="19" t="s">
        <v>160</v>
      </c>
      <c r="F110" s="20" t="s">
        <v>57</v>
      </c>
      <c r="G110" s="21">
        <v>44</v>
      </c>
      <c r="H110" s="22">
        <v>0</v>
      </c>
      <c r="I110" s="22">
        <f>ROUND(ROUND(H110,2)*ROUND(G110,3),2)</f>
        <v>0</v>
      </c>
      <c r="O110">
        <f>(I110*21)/100</f>
        <v>0</v>
      </c>
      <c r="P110" t="s">
        <v>10</v>
      </c>
    </row>
    <row r="111" spans="1:18" x14ac:dyDescent="0.2">
      <c r="A111" s="23" t="s">
        <v>44</v>
      </c>
      <c r="E111" s="24" t="s">
        <v>161</v>
      </c>
    </row>
    <row r="112" spans="1:18" x14ac:dyDescent="0.2">
      <c r="A112" s="25" t="s">
        <v>45</v>
      </c>
      <c r="E112" s="26" t="s">
        <v>162</v>
      </c>
    </row>
    <row r="113" spans="1:16" ht="153" x14ac:dyDescent="0.2">
      <c r="A113" t="s">
        <v>47</v>
      </c>
      <c r="E113" s="24" t="s">
        <v>163</v>
      </c>
    </row>
    <row r="114" spans="1:16" ht="38.25" x14ac:dyDescent="0.2">
      <c r="A114" s="17" t="s">
        <v>39</v>
      </c>
      <c r="B114" s="18" t="s">
        <v>164</v>
      </c>
      <c r="C114" s="18" t="s">
        <v>165</v>
      </c>
      <c r="D114" s="17" t="s">
        <v>159</v>
      </c>
      <c r="E114" s="19" t="s">
        <v>166</v>
      </c>
      <c r="F114" s="20" t="s">
        <v>57</v>
      </c>
      <c r="G114" s="21">
        <v>43.75</v>
      </c>
      <c r="H114" s="22">
        <v>0</v>
      </c>
      <c r="I114" s="22">
        <f>ROUND(ROUND(H114,2)*ROUND(G114,3),2)</f>
        <v>0</v>
      </c>
      <c r="O114">
        <f>(I114*21)/100</f>
        <v>0</v>
      </c>
      <c r="P114" t="s">
        <v>10</v>
      </c>
    </row>
    <row r="115" spans="1:16" x14ac:dyDescent="0.2">
      <c r="A115" s="23" t="s">
        <v>44</v>
      </c>
      <c r="E115" s="24" t="s">
        <v>161</v>
      </c>
    </row>
    <row r="116" spans="1:16" ht="25.5" x14ac:dyDescent="0.2">
      <c r="A116" s="25" t="s">
        <v>45</v>
      </c>
      <c r="E116" s="26" t="s">
        <v>167</v>
      </c>
    </row>
    <row r="117" spans="1:16" ht="153" x14ac:dyDescent="0.2">
      <c r="A117" t="s">
        <v>47</v>
      </c>
      <c r="E117" s="24" t="s">
        <v>163</v>
      </c>
    </row>
    <row r="118" spans="1:16" ht="38.25" x14ac:dyDescent="0.2">
      <c r="A118" s="17" t="s">
        <v>39</v>
      </c>
      <c r="B118" s="18" t="s">
        <v>168</v>
      </c>
      <c r="C118" s="18" t="s">
        <v>169</v>
      </c>
      <c r="D118" s="17" t="s">
        <v>159</v>
      </c>
      <c r="E118" s="19" t="s">
        <v>170</v>
      </c>
      <c r="F118" s="20" t="s">
        <v>57</v>
      </c>
      <c r="G118" s="21">
        <v>0.5</v>
      </c>
      <c r="H118" s="22">
        <v>0</v>
      </c>
      <c r="I118" s="22">
        <f>ROUND(ROUND(H118,2)*ROUND(G118,3),2)</f>
        <v>0</v>
      </c>
      <c r="O118">
        <f>(I118*21)/100</f>
        <v>0</v>
      </c>
      <c r="P118" t="s">
        <v>10</v>
      </c>
    </row>
    <row r="119" spans="1:16" ht="51" x14ac:dyDescent="0.2">
      <c r="A119" s="23" t="s">
        <v>44</v>
      </c>
      <c r="E119" s="24" t="s">
        <v>171</v>
      </c>
    </row>
    <row r="120" spans="1:16" x14ac:dyDescent="0.2">
      <c r="A120" s="25" t="s">
        <v>45</v>
      </c>
      <c r="E120" s="26" t="s">
        <v>41</v>
      </c>
    </row>
    <row r="121" spans="1:16" ht="153" x14ac:dyDescent="0.2">
      <c r="A121" t="s">
        <v>47</v>
      </c>
      <c r="E121" s="29" t="s">
        <v>163</v>
      </c>
    </row>
    <row r="122" spans="1:16" s="34" customFormat="1" ht="12.75" customHeight="1" x14ac:dyDescent="0.2">
      <c r="B122" s="55">
        <v>27</v>
      </c>
      <c r="C122" s="55">
        <v>27231</v>
      </c>
      <c r="D122" s="55"/>
      <c r="E122" s="55" t="s">
        <v>172</v>
      </c>
      <c r="F122" s="55" t="s">
        <v>173</v>
      </c>
      <c r="G122" s="55">
        <f>4.4*0.4*0.4</f>
        <v>0.70400000000000018</v>
      </c>
      <c r="H122" s="55">
        <v>0</v>
      </c>
      <c r="I122" s="55">
        <v>0</v>
      </c>
    </row>
    <row r="123" spans="1:16" s="34" customFormat="1" ht="12.75" customHeight="1" x14ac:dyDescent="0.2">
      <c r="B123" s="56"/>
      <c r="C123" s="56"/>
      <c r="D123" s="56"/>
      <c r="E123" s="55"/>
      <c r="F123" s="56"/>
      <c r="G123" s="56"/>
      <c r="H123" s="56"/>
      <c r="I123" s="56"/>
    </row>
    <row r="124" spans="1:16" s="34" customFormat="1" ht="12.75" customHeight="1" x14ac:dyDescent="0.2">
      <c r="B124" s="56"/>
      <c r="C124" s="56"/>
      <c r="D124" s="56"/>
      <c r="E124" s="55" t="s">
        <v>174</v>
      </c>
      <c r="F124" s="56"/>
      <c r="G124" s="56"/>
      <c r="H124" s="56"/>
      <c r="I124" s="56"/>
    </row>
    <row r="125" spans="1:16" s="34" customFormat="1" ht="369.75" x14ac:dyDescent="0.2">
      <c r="B125" s="56"/>
      <c r="C125" s="56"/>
      <c r="D125" s="56"/>
      <c r="E125" s="57" t="s">
        <v>175</v>
      </c>
      <c r="F125" s="56"/>
      <c r="G125" s="56"/>
      <c r="H125" s="56"/>
      <c r="I125" s="56"/>
    </row>
    <row r="126" spans="1:16" s="34" customFormat="1" ht="12.75" customHeight="1" x14ac:dyDescent="0.2">
      <c r="B126" s="55">
        <v>28</v>
      </c>
      <c r="C126" s="55">
        <v>31131</v>
      </c>
      <c r="D126" s="55"/>
      <c r="E126" s="55" t="s">
        <v>176</v>
      </c>
      <c r="F126" s="55" t="s">
        <v>173</v>
      </c>
      <c r="G126" s="55">
        <f>1.15*0.5*8.2</f>
        <v>4.714999999999999</v>
      </c>
      <c r="H126" s="55">
        <v>0</v>
      </c>
      <c r="I126" s="55">
        <v>0</v>
      </c>
    </row>
    <row r="127" spans="1:16" s="34" customFormat="1" ht="12.75" customHeight="1" x14ac:dyDescent="0.2">
      <c r="B127" s="56"/>
      <c r="C127" s="56"/>
      <c r="D127" s="56"/>
      <c r="E127" s="55"/>
      <c r="F127" s="56"/>
      <c r="G127" s="56"/>
      <c r="H127" s="56"/>
      <c r="I127" s="56"/>
    </row>
    <row r="128" spans="1:16" s="34" customFormat="1" ht="12.75" customHeight="1" x14ac:dyDescent="0.2">
      <c r="B128" s="56"/>
      <c r="C128" s="56"/>
      <c r="D128" s="56"/>
      <c r="E128" s="55" t="s">
        <v>177</v>
      </c>
      <c r="F128" s="56"/>
      <c r="G128" s="56"/>
      <c r="H128" s="56"/>
      <c r="I128" s="56"/>
    </row>
    <row r="129" spans="2:9" s="34" customFormat="1" ht="369.75" x14ac:dyDescent="0.2">
      <c r="B129" s="56"/>
      <c r="C129" s="56"/>
      <c r="D129" s="56"/>
      <c r="E129" s="58" t="s">
        <v>178</v>
      </c>
      <c r="F129" s="56"/>
      <c r="G129" s="56"/>
      <c r="H129" s="56"/>
      <c r="I129" s="56"/>
    </row>
    <row r="130" spans="2:9" s="34" customFormat="1" ht="12.75" customHeight="1" x14ac:dyDescent="0.2">
      <c r="B130" s="55">
        <v>29</v>
      </c>
      <c r="C130" s="55" t="s">
        <v>179</v>
      </c>
      <c r="D130" s="55"/>
      <c r="E130" s="55" t="s">
        <v>180</v>
      </c>
      <c r="F130" s="55" t="s">
        <v>137</v>
      </c>
      <c r="G130" s="55">
        <v>1</v>
      </c>
      <c r="H130" s="55">
        <v>0</v>
      </c>
      <c r="I130" s="55">
        <v>0</v>
      </c>
    </row>
    <row r="131" spans="2:9" s="34" customFormat="1" ht="12.75" customHeight="1" x14ac:dyDescent="0.2">
      <c r="B131" s="56"/>
      <c r="C131" s="56"/>
      <c r="D131" s="56"/>
      <c r="E131" s="55"/>
      <c r="F131" s="56"/>
      <c r="G131" s="56"/>
      <c r="H131" s="56"/>
      <c r="I131" s="56"/>
    </row>
    <row r="132" spans="2:9" s="34" customFormat="1" ht="12.75" customHeight="1" x14ac:dyDescent="0.2">
      <c r="B132" s="56"/>
      <c r="C132" s="56"/>
      <c r="D132" s="56"/>
      <c r="E132" s="55" t="s">
        <v>181</v>
      </c>
      <c r="F132" s="56"/>
      <c r="G132" s="56"/>
      <c r="H132" s="56"/>
      <c r="I132" s="56"/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D.2.1.4_SO 02-19-22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Hanáková Hana Ing.</dc:creator>
  <cp:lastModifiedBy>Hanáková Hana Ing.</cp:lastModifiedBy>
  <dcterms:created xsi:type="dcterms:W3CDTF">2023-04-04T06:56:58Z</dcterms:created>
  <dcterms:modified xsi:type="dcterms:W3CDTF">2023-06-07T13:23:40Z</dcterms:modified>
</cp:coreProperties>
</file>